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6d33fee358960c/Google Drive/1 Apartment Loan Store Forms/"/>
    </mc:Choice>
  </mc:AlternateContent>
  <xr:revisionPtr revIDLastSave="0" documentId="8_{6EB6AFDE-5D7C-4BE9-99CF-6D89A7EFC969}" xr6:coauthVersionLast="45" xr6:coauthVersionMax="45" xr10:uidLastSave="{00000000-0000-0000-0000-000000000000}"/>
  <bookViews>
    <workbookView xWindow="-90" yWindow="-90" windowWidth="19380" windowHeight="103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H25" i="1"/>
  <c r="H19" i="1" l="1"/>
  <c r="G19" i="1" s="1"/>
  <c r="G10" i="1"/>
  <c r="H33" i="1"/>
  <c r="H30" i="1"/>
  <c r="H31" i="1"/>
  <c r="H32" i="1" s="1"/>
  <c r="H11" i="1"/>
  <c r="H18" i="1"/>
  <c r="H12" i="1" l="1"/>
  <c r="H14" i="1" s="1"/>
  <c r="H20" i="1" l="1"/>
  <c r="G20" i="1" s="1"/>
  <c r="G18" i="1"/>
  <c r="G12" i="1"/>
  <c r="G11" i="1"/>
  <c r="G9" i="1"/>
  <c r="G8" i="1"/>
  <c r="G17" i="1" l="1"/>
  <c r="H22" i="1"/>
  <c r="H36" i="1" s="1"/>
  <c r="G14" i="1"/>
  <c r="G22" i="1" l="1"/>
  <c r="C34" i="1"/>
  <c r="E34" i="1"/>
  <c r="E33" i="1"/>
  <c r="E32" i="1"/>
  <c r="E30" i="1"/>
  <c r="E31" i="1"/>
  <c r="C31" i="1" l="1"/>
  <c r="C33" i="1"/>
  <c r="C30" i="1"/>
  <c r="C32" i="1"/>
  <c r="E41" i="1"/>
  <c r="E43" i="1" s="1"/>
  <c r="E38" i="1"/>
</calcChain>
</file>

<file path=xl/sharedStrings.xml><?xml version="1.0" encoding="utf-8"?>
<sst xmlns="http://schemas.openxmlformats.org/spreadsheetml/2006/main" count="41" uniqueCount="39">
  <si>
    <t>Interest Rate</t>
  </si>
  <si>
    <t>Term</t>
  </si>
  <si>
    <t>Monthly Payment</t>
  </si>
  <si>
    <t>Loan to Value</t>
  </si>
  <si>
    <t>Net Operating Income</t>
  </si>
  <si>
    <t>Debt Service Cash Ratio (DSCR)</t>
  </si>
  <si>
    <t>Income</t>
  </si>
  <si>
    <t>Less Vacancy</t>
  </si>
  <si>
    <t>Adjusted Rental Income</t>
  </si>
  <si>
    <t>Total Rents</t>
  </si>
  <si>
    <t>Monthly</t>
  </si>
  <si>
    <t>Annual</t>
  </si>
  <si>
    <t>Value Based on Cap Rate</t>
  </si>
  <si>
    <t>Loan Amount</t>
  </si>
  <si>
    <t>Value Based on GRM</t>
  </si>
  <si>
    <t>Rents</t>
  </si>
  <si>
    <t>Expenses</t>
  </si>
  <si>
    <t>Capital Reserves</t>
  </si>
  <si>
    <t>Total Expense</t>
  </si>
  <si>
    <t>`</t>
  </si>
  <si>
    <t>Operating Financials</t>
  </si>
  <si>
    <t>Number of Units</t>
  </si>
  <si>
    <t>Cost per Unit</t>
  </si>
  <si>
    <t>Management</t>
  </si>
  <si>
    <t>Other Income</t>
  </si>
  <si>
    <t>Loan Details</t>
  </si>
  <si>
    <t>Operating Expenses</t>
  </si>
  <si>
    <t>Note:     Enter property information in the YELLOW fields</t>
  </si>
  <si>
    <t>Cap Rate at above price</t>
  </si>
  <si>
    <t>Square Footage</t>
  </si>
  <si>
    <t>Cost  per Sq Ft</t>
  </si>
  <si>
    <t>Tenant Expense Reimbursement</t>
  </si>
  <si>
    <t>Annual Rent per Sq Ft</t>
  </si>
  <si>
    <t>Monthly Rent per Sq Ft</t>
  </si>
  <si>
    <t>Per Square Ft</t>
  </si>
  <si>
    <t>Estimated Value</t>
  </si>
  <si>
    <t>Equity</t>
  </si>
  <si>
    <t>New Loan Size</t>
  </si>
  <si>
    <t>Commercial Refinance Quick Analysis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</si>
</sst>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14" xfId="0" applyFont="1" applyBorder="1" applyAlignment="1">
      <alignment horizontal="center"/>
    </xf>
    <xf numFmtId="165" fontId="7" fillId="0" borderId="14" xfId="1" applyNumberFormat="1" applyFont="1" applyBorder="1"/>
    <xf numFmtId="165" fontId="8" fillId="0" borderId="14" xfId="1" applyNumberFormat="1" applyFont="1" applyBorder="1"/>
    <xf numFmtId="165" fontId="9" fillId="0" borderId="1" xfId="1" applyNumberFormat="1" applyFont="1" applyBorder="1"/>
    <xf numFmtId="0" fontId="9" fillId="0" borderId="14" xfId="0" applyFont="1" applyBorder="1" applyAlignment="1">
      <alignment horizontal="center"/>
    </xf>
    <xf numFmtId="165" fontId="7" fillId="0" borderId="15" xfId="1" applyNumberFormat="1" applyFont="1" applyBorder="1"/>
    <xf numFmtId="0" fontId="6" fillId="0" borderId="16" xfId="0" applyFont="1" applyBorder="1"/>
    <xf numFmtId="0" fontId="4" fillId="0" borderId="17" xfId="0" applyFont="1" applyBorder="1"/>
    <xf numFmtId="44" fontId="4" fillId="4" borderId="14" xfId="1" applyFont="1" applyFill="1" applyBorder="1"/>
    <xf numFmtId="165" fontId="4" fillId="3" borderId="14" xfId="1" applyNumberFormat="1" applyFont="1" applyFill="1" applyBorder="1"/>
    <xf numFmtId="8" fontId="4" fillId="0" borderId="0" xfId="0" applyNumberFormat="1" applyFont="1"/>
    <xf numFmtId="0" fontId="4" fillId="2" borderId="2" xfId="0" applyFont="1" applyFill="1" applyBorder="1"/>
    <xf numFmtId="0" fontId="4" fillId="2" borderId="3" xfId="0" applyFont="1" applyFill="1" applyBorder="1"/>
    <xf numFmtId="44" fontId="4" fillId="2" borderId="7" xfId="1" applyFont="1" applyFill="1" applyBorder="1"/>
    <xf numFmtId="0" fontId="4" fillId="2" borderId="4" xfId="0" applyFont="1" applyFill="1" applyBorder="1"/>
    <xf numFmtId="0" fontId="4" fillId="2" borderId="0" xfId="0" applyFont="1" applyFill="1" applyBorder="1"/>
    <xf numFmtId="9" fontId="4" fillId="2" borderId="0" xfId="2" applyFont="1" applyFill="1" applyBorder="1"/>
    <xf numFmtId="0" fontId="4" fillId="2" borderId="8" xfId="0" applyFont="1" applyFill="1" applyBorder="1"/>
    <xf numFmtId="0" fontId="6" fillId="2" borderId="5" xfId="0" applyFont="1" applyFill="1" applyBorder="1"/>
    <xf numFmtId="0" fontId="4" fillId="2" borderId="6" xfId="0" applyFont="1" applyFill="1" applyBorder="1"/>
    <xf numFmtId="8" fontId="6" fillId="2" borderId="9" xfId="0" applyNumberFormat="1" applyFont="1" applyFill="1" applyBorder="1"/>
    <xf numFmtId="0" fontId="6" fillId="5" borderId="11" xfId="0" applyFont="1" applyFill="1" applyBorder="1"/>
    <xf numFmtId="0" fontId="4" fillId="5" borderId="12" xfId="0" applyFont="1" applyFill="1" applyBorder="1"/>
    <xf numFmtId="2" fontId="6" fillId="5" borderId="13" xfId="0" applyNumberFormat="1" applyFont="1" applyFill="1" applyBorder="1"/>
    <xf numFmtId="9" fontId="4" fillId="0" borderId="10" xfId="2" applyFont="1" applyFill="1" applyBorder="1"/>
    <xf numFmtId="164" fontId="4" fillId="6" borderId="14" xfId="2" applyNumberFormat="1" applyFont="1" applyFill="1" applyBorder="1"/>
    <xf numFmtId="9" fontId="4" fillId="6" borderId="14" xfId="2" applyFont="1" applyFill="1" applyBorder="1"/>
    <xf numFmtId="0" fontId="6" fillId="6" borderId="14" xfId="0" applyFont="1" applyFill="1" applyBorder="1" applyAlignment="1">
      <alignment horizontal="center"/>
    </xf>
    <xf numFmtId="10" fontId="4" fillId="6" borderId="8" xfId="2" applyNumberFormat="1" applyFont="1" applyFill="1" applyBorder="1"/>
    <xf numFmtId="0" fontId="11" fillId="6" borderId="18" xfId="0" applyFont="1" applyFill="1" applyBorder="1"/>
    <xf numFmtId="0" fontId="4" fillId="0" borderId="19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20" xfId="0" applyFont="1" applyBorder="1"/>
    <xf numFmtId="0" fontId="5" fillId="0" borderId="4" xfId="0" applyFont="1" applyBorder="1"/>
    <xf numFmtId="0" fontId="6" fillId="0" borderId="4" xfId="0" applyFont="1" applyBorder="1"/>
    <xf numFmtId="0" fontId="6" fillId="0" borderId="8" xfId="0" applyFont="1" applyBorder="1" applyAlignment="1">
      <alignment horizontal="center"/>
    </xf>
    <xf numFmtId="165" fontId="0" fillId="6" borderId="8" xfId="1" applyNumberFormat="1" applyFont="1" applyFill="1" applyBorder="1"/>
    <xf numFmtId="0" fontId="0" fillId="0" borderId="0" xfId="0" applyBorder="1"/>
    <xf numFmtId="165" fontId="4" fillId="6" borderId="8" xfId="1" applyNumberFormat="1" applyFont="1" applyFill="1" applyBorder="1"/>
    <xf numFmtId="0" fontId="6" fillId="0" borderId="0" xfId="0" applyFont="1" applyBorder="1"/>
    <xf numFmtId="165" fontId="6" fillId="0" borderId="21" xfId="1" applyNumberFormat="1" applyFont="1" applyBorder="1"/>
    <xf numFmtId="165" fontId="8" fillId="0" borderId="10" xfId="1" applyNumberFormat="1" applyFont="1" applyBorder="1"/>
    <xf numFmtId="165" fontId="7" fillId="0" borderId="0" xfId="1" applyNumberFormat="1" applyFont="1" applyBorder="1"/>
    <xf numFmtId="165" fontId="4" fillId="0" borderId="20" xfId="1" applyNumberFormat="1" applyFont="1" applyBorder="1"/>
    <xf numFmtId="9" fontId="4" fillId="0" borderId="0" xfId="2" applyFont="1" applyBorder="1"/>
    <xf numFmtId="165" fontId="6" fillId="7" borderId="21" xfId="1" applyNumberFormat="1" applyFont="1" applyFill="1" applyBorder="1"/>
    <xf numFmtId="10" fontId="4" fillId="0" borderId="0" xfId="2" applyNumberFormat="1" applyFont="1" applyBorder="1"/>
    <xf numFmtId="164" fontId="4" fillId="0" borderId="0" xfId="2" applyNumberFormat="1" applyFont="1" applyBorder="1"/>
    <xf numFmtId="165" fontId="4" fillId="0" borderId="0" xfId="1" applyNumberFormat="1" applyFont="1" applyBorder="1"/>
    <xf numFmtId="0" fontId="2" fillId="6" borderId="8" xfId="0" applyFont="1" applyFill="1" applyBorder="1"/>
    <xf numFmtId="0" fontId="6" fillId="0" borderId="22" xfId="0" applyFont="1" applyBorder="1"/>
    <xf numFmtId="0" fontId="2" fillId="0" borderId="0" xfId="0" applyFont="1" applyBorder="1"/>
    <xf numFmtId="44" fontId="2" fillId="6" borderId="8" xfId="1" applyFont="1" applyFill="1" applyBorder="1"/>
    <xf numFmtId="44" fontId="6" fillId="6" borderId="8" xfId="1" applyFont="1" applyFill="1" applyBorder="1"/>
    <xf numFmtId="44" fontId="6" fillId="0" borderId="8" xfId="1" applyFont="1" applyBorder="1"/>
    <xf numFmtId="44" fontId="2" fillId="0" borderId="8" xfId="1" applyFont="1" applyBorder="1"/>
    <xf numFmtId="44" fontId="4" fillId="0" borderId="0" xfId="1" applyFont="1" applyBorder="1"/>
    <xf numFmtId="164" fontId="2" fillId="0" borderId="4" xfId="2" applyNumberFormat="1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24" xfId="0" applyFont="1" applyBorder="1"/>
    <xf numFmtId="0" fontId="2" fillId="0" borderId="11" xfId="0" applyFont="1" applyFill="1" applyBorder="1"/>
    <xf numFmtId="10" fontId="2" fillId="4" borderId="25" xfId="2" applyNumberFormat="1" applyFont="1" applyFill="1" applyBorder="1"/>
    <xf numFmtId="0" fontId="4" fillId="0" borderId="2" xfId="0" applyFont="1" applyBorder="1"/>
    <xf numFmtId="0" fontId="4" fillId="0" borderId="3" xfId="0" applyFont="1" applyBorder="1"/>
    <xf numFmtId="0" fontId="10" fillId="0" borderId="4" xfId="0" applyFont="1" applyBorder="1"/>
    <xf numFmtId="0" fontId="11" fillId="0" borderId="0" xfId="0" applyFont="1" applyBorder="1"/>
    <xf numFmtId="165" fontId="9" fillId="0" borderId="0" xfId="1" applyNumberFormat="1" applyFont="1" applyBorder="1"/>
    <xf numFmtId="165" fontId="6" fillId="0" borderId="20" xfId="1" applyNumberFormat="1" applyFont="1" applyBorder="1"/>
    <xf numFmtId="165" fontId="4" fillId="6" borderId="26" xfId="1" applyNumberFormat="1" applyFont="1" applyFill="1" applyBorder="1"/>
    <xf numFmtId="4" fontId="2" fillId="6" borderId="8" xfId="1" applyNumberFormat="1" applyFont="1" applyFill="1" applyBorder="1"/>
    <xf numFmtId="164" fontId="6" fillId="6" borderId="23" xfId="2" applyNumberFormat="1" applyFont="1" applyFill="1" applyBorder="1"/>
    <xf numFmtId="164" fontId="2" fillId="6" borderId="23" xfId="2" applyNumberFormat="1" applyFont="1" applyFill="1" applyBorder="1"/>
    <xf numFmtId="8" fontId="4" fillId="6" borderId="14" xfId="0" applyNumberFormat="1" applyFont="1" applyFill="1" applyBorder="1"/>
    <xf numFmtId="165" fontId="4" fillId="7" borderId="14" xfId="1" applyNumberFormat="1" applyFont="1" applyFill="1" applyBorder="1"/>
    <xf numFmtId="44" fontId="6" fillId="7" borderId="8" xfId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workbookViewId="0">
      <selection activeCell="B2" sqref="B2"/>
    </sheetView>
  </sheetViews>
  <sheetFormatPr defaultColWidth="9.1328125" defaultRowHeight="14.75" x14ac:dyDescent="0.75"/>
  <cols>
    <col min="1" max="1" width="9.1328125" style="2"/>
    <col min="2" max="2" width="5.7265625" style="2" customWidth="1"/>
    <col min="3" max="3" width="17.54296875" style="2" customWidth="1"/>
    <col min="4" max="4" width="14.1328125" style="2" customWidth="1"/>
    <col min="5" max="5" width="15.1328125" style="2" customWidth="1"/>
    <col min="6" max="6" width="3.1328125" style="2" customWidth="1"/>
    <col min="7" max="8" width="22.54296875" style="2" customWidth="1"/>
    <col min="9" max="9" width="3.7265625" style="2" customWidth="1"/>
    <col min="10" max="10" width="14.54296875" style="2" customWidth="1"/>
    <col min="11" max="11" width="9.1328125" style="2"/>
    <col min="12" max="12" width="12.54296875" style="2" customWidth="1"/>
    <col min="13" max="13" width="13.40625" style="2" customWidth="1"/>
    <col min="14" max="14" width="12.7265625" style="2" customWidth="1"/>
    <col min="15" max="16384" width="9.1328125" style="2"/>
  </cols>
  <sheetData>
    <row r="1" spans="2:8" ht="18.5" x14ac:dyDescent="0.9">
      <c r="B1" s="1" t="s">
        <v>38</v>
      </c>
    </row>
    <row r="2" spans="2:8" ht="19.25" thickBot="1" x14ac:dyDescent="1.05">
      <c r="B2" s="1"/>
    </row>
    <row r="3" spans="2:8" ht="15.5" thickBot="1" x14ac:dyDescent="0.9">
      <c r="B3" s="67"/>
      <c r="C3" s="68"/>
      <c r="D3" s="68"/>
      <c r="E3" s="68"/>
      <c r="F3" s="68"/>
      <c r="G3" s="68"/>
      <c r="H3" s="33"/>
    </row>
    <row r="4" spans="2:8" ht="15.5" thickBot="1" x14ac:dyDescent="0.9">
      <c r="B4" s="69" t="s">
        <v>27</v>
      </c>
      <c r="C4" s="70"/>
      <c r="D4" s="70"/>
      <c r="E4" s="70"/>
      <c r="F4" s="32"/>
      <c r="G4" s="70"/>
      <c r="H4" s="36"/>
    </row>
    <row r="5" spans="2:8" x14ac:dyDescent="0.75">
      <c r="B5" s="34"/>
      <c r="C5" s="35"/>
      <c r="D5" s="35"/>
      <c r="E5" s="35"/>
      <c r="F5" s="35"/>
      <c r="G5" s="35"/>
      <c r="H5" s="36"/>
    </row>
    <row r="6" spans="2:8" ht="16" x14ac:dyDescent="0.8">
      <c r="B6" s="37" t="s">
        <v>20</v>
      </c>
      <c r="C6" s="35"/>
      <c r="D6" s="35"/>
      <c r="E6" s="35"/>
      <c r="F6" s="35"/>
      <c r="G6" s="35"/>
      <c r="H6" s="36"/>
    </row>
    <row r="7" spans="2:8" x14ac:dyDescent="0.75">
      <c r="B7" s="38" t="s">
        <v>6</v>
      </c>
      <c r="C7" s="35"/>
      <c r="D7" s="35"/>
      <c r="E7" s="35"/>
      <c r="F7" s="35"/>
      <c r="G7" s="3" t="s">
        <v>10</v>
      </c>
      <c r="H7" s="39" t="s">
        <v>11</v>
      </c>
    </row>
    <row r="8" spans="2:8" x14ac:dyDescent="0.75">
      <c r="B8" s="34"/>
      <c r="C8" s="35" t="s">
        <v>15</v>
      </c>
      <c r="D8" s="35"/>
      <c r="E8" s="35"/>
      <c r="F8" s="35"/>
      <c r="G8" s="4">
        <f>+H8/12</f>
        <v>19166.666666666668</v>
      </c>
      <c r="H8" s="40">
        <v>230000</v>
      </c>
    </row>
    <row r="9" spans="2:8" x14ac:dyDescent="0.75">
      <c r="B9" s="34"/>
      <c r="C9" s="41" t="s">
        <v>24</v>
      </c>
      <c r="D9" s="35"/>
      <c r="E9" s="35"/>
      <c r="F9" s="35"/>
      <c r="G9" s="4">
        <f t="shared" ref="G9:G12" si="0">+H9/12</f>
        <v>125</v>
      </c>
      <c r="H9" s="42">
        <v>1500</v>
      </c>
    </row>
    <row r="10" spans="2:8" x14ac:dyDescent="0.75">
      <c r="B10" s="34"/>
      <c r="C10" s="41" t="s">
        <v>31</v>
      </c>
      <c r="D10" s="35"/>
      <c r="E10" s="35"/>
      <c r="F10" s="35"/>
      <c r="G10" s="4">
        <f t="shared" si="0"/>
        <v>1000</v>
      </c>
      <c r="H10" s="73">
        <v>12000</v>
      </c>
    </row>
    <row r="11" spans="2:8" ht="15.5" thickBot="1" x14ac:dyDescent="0.9">
      <c r="B11" s="34"/>
      <c r="C11" s="35"/>
      <c r="D11" s="43" t="s">
        <v>9</v>
      </c>
      <c r="E11" s="35"/>
      <c r="F11" s="35"/>
      <c r="G11" s="4">
        <f t="shared" si="0"/>
        <v>20291.666666666668</v>
      </c>
      <c r="H11" s="44">
        <f>SUM(H8:H10)</f>
        <v>243500</v>
      </c>
    </row>
    <row r="12" spans="2:8" ht="15.5" thickTop="1" x14ac:dyDescent="0.75">
      <c r="B12" s="34"/>
      <c r="C12" s="35"/>
      <c r="D12" s="35" t="s">
        <v>7</v>
      </c>
      <c r="E12" s="28">
        <v>0.05</v>
      </c>
      <c r="F12" s="35"/>
      <c r="G12" s="5">
        <f t="shared" si="0"/>
        <v>-958.33333333333337</v>
      </c>
      <c r="H12" s="45">
        <f>+H8*E12*-1</f>
        <v>-11500</v>
      </c>
    </row>
    <row r="13" spans="2:8" x14ac:dyDescent="0.75">
      <c r="B13" s="34"/>
      <c r="C13" s="35"/>
      <c r="D13" s="35"/>
      <c r="E13" s="35"/>
      <c r="F13" s="35"/>
      <c r="G13" s="46"/>
      <c r="H13" s="47"/>
    </row>
    <row r="14" spans="2:8" ht="15.5" thickBot="1" x14ac:dyDescent="0.9">
      <c r="B14" s="34"/>
      <c r="C14" s="35"/>
      <c r="D14" s="43" t="s">
        <v>8</v>
      </c>
      <c r="E14" s="35"/>
      <c r="F14" s="35"/>
      <c r="G14" s="6">
        <f>SUM(G11:G13)</f>
        <v>19333.333333333336</v>
      </c>
      <c r="H14" s="44">
        <f>SUM(H11:H13)</f>
        <v>232000</v>
      </c>
    </row>
    <row r="15" spans="2:8" ht="15.5" thickTop="1" x14ac:dyDescent="0.75">
      <c r="B15" s="34"/>
      <c r="C15" s="35"/>
      <c r="D15" s="35"/>
      <c r="E15" s="35"/>
      <c r="F15" s="35"/>
      <c r="G15" s="46"/>
      <c r="H15" s="47"/>
    </row>
    <row r="16" spans="2:8" x14ac:dyDescent="0.75">
      <c r="B16" s="38" t="s">
        <v>16</v>
      </c>
      <c r="C16" s="35"/>
      <c r="D16" s="35"/>
      <c r="E16" s="35"/>
      <c r="F16" s="35"/>
      <c r="G16" s="7" t="s">
        <v>10</v>
      </c>
      <c r="H16" s="39" t="s">
        <v>11</v>
      </c>
    </row>
    <row r="17" spans="2:11" x14ac:dyDescent="0.75">
      <c r="B17" s="34"/>
      <c r="C17" s="41" t="s">
        <v>26</v>
      </c>
      <c r="D17" s="48"/>
      <c r="E17" s="35"/>
      <c r="F17" s="35"/>
      <c r="G17" s="4">
        <f t="shared" ref="G17:G19" si="1">+H17/12</f>
        <v>4500</v>
      </c>
      <c r="H17" s="42">
        <v>54000</v>
      </c>
    </row>
    <row r="18" spans="2:11" ht="15.5" thickBot="1" x14ac:dyDescent="0.9">
      <c r="B18" s="34"/>
      <c r="C18" s="41" t="s">
        <v>23</v>
      </c>
      <c r="D18" s="29">
        <v>0.06</v>
      </c>
      <c r="E18" s="35"/>
      <c r="F18" s="35"/>
      <c r="G18" s="4">
        <f t="shared" si="1"/>
        <v>1150</v>
      </c>
      <c r="H18" s="49">
        <f>+H8*D18</f>
        <v>13800</v>
      </c>
    </row>
    <row r="19" spans="2:11" ht="15.5" thickTop="1" x14ac:dyDescent="0.75">
      <c r="B19" s="34"/>
      <c r="C19" s="35" t="s">
        <v>17</v>
      </c>
      <c r="D19" s="77">
        <v>0.75</v>
      </c>
      <c r="E19" s="41" t="s">
        <v>34</v>
      </c>
      <c r="F19" s="35"/>
      <c r="G19" s="4">
        <f t="shared" si="1"/>
        <v>1093.75</v>
      </c>
      <c r="H19" s="78">
        <f>+H29*D19</f>
        <v>13125</v>
      </c>
      <c r="K19" s="2" t="s">
        <v>19</v>
      </c>
    </row>
    <row r="20" spans="2:11" ht="15.5" thickBot="1" x14ac:dyDescent="0.9">
      <c r="B20" s="34"/>
      <c r="C20" s="35"/>
      <c r="D20" s="43" t="s">
        <v>18</v>
      </c>
      <c r="E20" s="48"/>
      <c r="F20" s="35"/>
      <c r="G20" s="8">
        <f>+H20/12</f>
        <v>6743.75</v>
      </c>
      <c r="H20" s="44">
        <f>SUM(H17:H19)</f>
        <v>80925</v>
      </c>
    </row>
    <row r="21" spans="2:11" ht="15.5" thickTop="1" x14ac:dyDescent="0.75">
      <c r="B21" s="34"/>
      <c r="C21" s="35"/>
      <c r="D21" s="35"/>
      <c r="E21" s="50"/>
      <c r="F21" s="35"/>
      <c r="G21" s="46"/>
      <c r="H21" s="47"/>
    </row>
    <row r="22" spans="2:11" ht="15.5" thickBot="1" x14ac:dyDescent="0.9">
      <c r="B22" s="38" t="s">
        <v>4</v>
      </c>
      <c r="C22" s="35"/>
      <c r="D22" s="35"/>
      <c r="E22" s="51"/>
      <c r="F22" s="35"/>
      <c r="G22" s="6">
        <f>+H22/12</f>
        <v>12589.583333333334</v>
      </c>
      <c r="H22" s="44">
        <f>+H14-H20</f>
        <v>151075</v>
      </c>
    </row>
    <row r="23" spans="2:11" ht="15.5" thickTop="1" x14ac:dyDescent="0.75">
      <c r="B23" s="38"/>
      <c r="C23" s="35"/>
      <c r="D23" s="35"/>
      <c r="E23" s="51"/>
      <c r="F23" s="35"/>
      <c r="G23" s="71"/>
      <c r="H23" s="72"/>
    </row>
    <row r="24" spans="2:11" x14ac:dyDescent="0.75">
      <c r="B24" s="38"/>
      <c r="C24" s="35"/>
      <c r="D24" s="35"/>
      <c r="E24" s="51"/>
      <c r="F24" s="35"/>
      <c r="G24" s="55" t="s">
        <v>35</v>
      </c>
      <c r="H24" s="56">
        <v>2000000</v>
      </c>
    </row>
    <row r="25" spans="2:11" x14ac:dyDescent="0.75">
      <c r="B25" s="38"/>
      <c r="C25" s="35"/>
      <c r="D25" s="35"/>
      <c r="E25" s="51"/>
      <c r="F25" s="35"/>
      <c r="G25" s="55" t="s">
        <v>36</v>
      </c>
      <c r="H25" s="79">
        <f>+H24-H26</f>
        <v>500000</v>
      </c>
    </row>
    <row r="26" spans="2:11" x14ac:dyDescent="0.75">
      <c r="B26" s="38"/>
      <c r="C26" s="35"/>
      <c r="D26" s="35"/>
      <c r="E26" s="51"/>
      <c r="F26" s="35"/>
      <c r="G26" s="55" t="s">
        <v>37</v>
      </c>
      <c r="H26" s="57">
        <v>1500000</v>
      </c>
    </row>
    <row r="27" spans="2:11" x14ac:dyDescent="0.75">
      <c r="B27" s="34"/>
      <c r="C27" s="35"/>
      <c r="D27" s="35"/>
      <c r="E27" s="51"/>
      <c r="F27" s="35"/>
      <c r="G27" s="52"/>
      <c r="H27" s="47"/>
    </row>
    <row r="28" spans="2:11" x14ac:dyDescent="0.75">
      <c r="B28" s="34"/>
      <c r="C28" s="35"/>
      <c r="D28" s="35"/>
      <c r="E28" s="35"/>
      <c r="F28" s="35"/>
      <c r="G28" s="43" t="s">
        <v>21</v>
      </c>
      <c r="H28" s="53">
        <v>12</v>
      </c>
    </row>
    <row r="29" spans="2:11" x14ac:dyDescent="0.75">
      <c r="B29" s="54" t="s">
        <v>12</v>
      </c>
      <c r="C29" s="10"/>
      <c r="D29" s="9" t="s">
        <v>14</v>
      </c>
      <c r="E29" s="10"/>
      <c r="F29" s="35"/>
      <c r="G29" s="55" t="s">
        <v>29</v>
      </c>
      <c r="H29" s="74">
        <v>17500</v>
      </c>
    </row>
    <row r="30" spans="2:11" x14ac:dyDescent="0.75">
      <c r="B30" s="75">
        <v>0.06</v>
      </c>
      <c r="C30" s="11">
        <f>+$H$22/B30</f>
        <v>2517916.666666667</v>
      </c>
      <c r="D30" s="30">
        <v>12</v>
      </c>
      <c r="E30" s="12">
        <f>+$H$11*D30</f>
        <v>2922000</v>
      </c>
      <c r="F30" s="35"/>
      <c r="G30" s="55" t="s">
        <v>30</v>
      </c>
      <c r="H30" s="57">
        <f>+H24/H29</f>
        <v>114.28571428571429</v>
      </c>
    </row>
    <row r="31" spans="2:11" x14ac:dyDescent="0.75">
      <c r="B31" s="76">
        <v>6.5000000000000002E-2</v>
      </c>
      <c r="C31" s="11">
        <f>+$H$22/B31</f>
        <v>2324230.769230769</v>
      </c>
      <c r="D31" s="30">
        <v>11</v>
      </c>
      <c r="E31" s="12">
        <f t="shared" ref="E31:E34" si="2">+$H$11*D31</f>
        <v>2678500</v>
      </c>
      <c r="F31" s="35"/>
      <c r="G31" s="55" t="s">
        <v>32</v>
      </c>
      <c r="H31" s="58">
        <f>+H8/H29</f>
        <v>13.142857142857142</v>
      </c>
    </row>
    <row r="32" spans="2:11" x14ac:dyDescent="0.75">
      <c r="B32" s="75">
        <v>7.0000000000000007E-2</v>
      </c>
      <c r="C32" s="11">
        <f>+$H$22/B32</f>
        <v>2158214.2857142854</v>
      </c>
      <c r="D32" s="30">
        <v>10</v>
      </c>
      <c r="E32" s="12">
        <f t="shared" si="2"/>
        <v>2435000</v>
      </c>
      <c r="F32" s="35"/>
      <c r="G32" s="55" t="s">
        <v>33</v>
      </c>
      <c r="H32" s="58">
        <f>+H31/12</f>
        <v>1.0952380952380951</v>
      </c>
    </row>
    <row r="33" spans="2:12" x14ac:dyDescent="0.75">
      <c r="B33" s="75">
        <v>7.4999999999999997E-2</v>
      </c>
      <c r="C33" s="11">
        <f>+$H$22/B33</f>
        <v>2014333.3333333335</v>
      </c>
      <c r="D33" s="30">
        <v>9</v>
      </c>
      <c r="E33" s="12">
        <f t="shared" si="2"/>
        <v>2191500</v>
      </c>
      <c r="F33" s="35"/>
      <c r="G33" s="55" t="s">
        <v>22</v>
      </c>
      <c r="H33" s="59">
        <f>+H24/H28</f>
        <v>166666.66666666666</v>
      </c>
      <c r="L33" s="13"/>
    </row>
    <row r="34" spans="2:12" x14ac:dyDescent="0.75">
      <c r="B34" s="75">
        <v>0.08</v>
      </c>
      <c r="C34" s="11">
        <f>+$H$22/B34</f>
        <v>1888437.5</v>
      </c>
      <c r="D34" s="30">
        <v>8</v>
      </c>
      <c r="E34" s="12">
        <f t="shared" si="2"/>
        <v>1948000</v>
      </c>
      <c r="F34" s="35"/>
      <c r="G34" s="13"/>
      <c r="H34" s="13"/>
    </row>
    <row r="35" spans="2:12" ht="15.5" thickBot="1" x14ac:dyDescent="0.9">
      <c r="B35" s="34"/>
      <c r="C35" s="35"/>
      <c r="D35" s="35"/>
      <c r="E35" s="35"/>
      <c r="F35" s="35"/>
      <c r="G35" s="35"/>
      <c r="H35" s="36"/>
    </row>
    <row r="36" spans="2:12" ht="15.5" thickBot="1" x14ac:dyDescent="0.9">
      <c r="B36" s="61" t="s">
        <v>25</v>
      </c>
      <c r="C36" s="60"/>
      <c r="D36" s="35"/>
      <c r="E36" s="35"/>
      <c r="F36" s="35"/>
      <c r="G36" s="65" t="s">
        <v>28</v>
      </c>
      <c r="H36" s="66">
        <f>+$H$22/H24</f>
        <v>7.5537499999999994E-2</v>
      </c>
    </row>
    <row r="37" spans="2:12" x14ac:dyDescent="0.75">
      <c r="B37" s="14" t="s">
        <v>13</v>
      </c>
      <c r="C37" s="15"/>
      <c r="D37" s="15"/>
      <c r="E37" s="16">
        <f>+H26</f>
        <v>1500000</v>
      </c>
      <c r="F37" s="35"/>
      <c r="G37" s="35"/>
      <c r="H37" s="36"/>
    </row>
    <row r="38" spans="2:12" x14ac:dyDescent="0.75">
      <c r="B38" s="17" t="s">
        <v>3</v>
      </c>
      <c r="C38" s="18"/>
      <c r="D38" s="19"/>
      <c r="E38" s="27">
        <f>+H26/H24</f>
        <v>0.75</v>
      </c>
      <c r="F38" s="35"/>
      <c r="G38" s="35"/>
      <c r="H38" s="36"/>
    </row>
    <row r="39" spans="2:12" x14ac:dyDescent="0.75">
      <c r="B39" s="17" t="s">
        <v>0</v>
      </c>
      <c r="C39" s="18"/>
      <c r="D39" s="18"/>
      <c r="E39" s="31">
        <v>4.4999999999999998E-2</v>
      </c>
      <c r="F39" s="35"/>
      <c r="G39" s="35"/>
      <c r="H39" s="36"/>
    </row>
    <row r="40" spans="2:12" x14ac:dyDescent="0.75">
      <c r="B40" s="17" t="s">
        <v>1</v>
      </c>
      <c r="C40" s="18"/>
      <c r="D40" s="18"/>
      <c r="E40" s="20">
        <v>360</v>
      </c>
      <c r="F40" s="35"/>
      <c r="G40" s="35"/>
      <c r="H40" s="36"/>
    </row>
    <row r="41" spans="2:12" ht="15.5" thickBot="1" x14ac:dyDescent="0.9">
      <c r="B41" s="21" t="s">
        <v>2</v>
      </c>
      <c r="C41" s="22"/>
      <c r="D41" s="22"/>
      <c r="E41" s="23">
        <f>PMT(E39/12,E40,E37)*-1</f>
        <v>7600.2796473882099</v>
      </c>
      <c r="F41" s="35"/>
      <c r="G41" s="35"/>
      <c r="H41" s="36"/>
    </row>
    <row r="42" spans="2:12" ht="15.5" thickBot="1" x14ac:dyDescent="0.9">
      <c r="B42" s="34"/>
      <c r="C42" s="35"/>
      <c r="D42" s="35"/>
      <c r="E42" s="35"/>
      <c r="F42" s="35"/>
      <c r="G42" s="35"/>
      <c r="H42" s="36"/>
    </row>
    <row r="43" spans="2:12" ht="15.5" thickBot="1" x14ac:dyDescent="0.9">
      <c r="B43" s="24" t="s">
        <v>5</v>
      </c>
      <c r="C43" s="25"/>
      <c r="D43" s="25"/>
      <c r="E43" s="26">
        <f>+G22/E41</f>
        <v>1.6564631720702103</v>
      </c>
      <c r="F43" s="35"/>
      <c r="G43" s="35"/>
      <c r="H43" s="36"/>
    </row>
    <row r="44" spans="2:12" ht="15.5" thickBot="1" x14ac:dyDescent="0.9">
      <c r="B44" s="62"/>
      <c r="C44" s="63"/>
      <c r="D44" s="63"/>
      <c r="E44" s="63"/>
      <c r="F44" s="63"/>
      <c r="G44" s="63"/>
      <c r="H44" s="64"/>
    </row>
  </sheetData>
  <pageMargins left="0.25" right="0.25" top="0.75" bottom="0.75" header="0.3" footer="0.3"/>
  <pageSetup scale="74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Florigonian</dc:creator>
  <cp:lastModifiedBy>Fred Passmore</cp:lastModifiedBy>
  <cp:lastPrinted>2017-06-01T20:41:20Z</cp:lastPrinted>
  <dcterms:created xsi:type="dcterms:W3CDTF">2017-04-25T15:42:59Z</dcterms:created>
  <dcterms:modified xsi:type="dcterms:W3CDTF">2020-10-07T17:41:48Z</dcterms:modified>
</cp:coreProperties>
</file>