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44" documentId="11_28461E2A1D19EC10D962B97F0A9512632D58649E" xr6:coauthVersionLast="45" xr6:coauthVersionMax="45" xr10:uidLastSave="{A9ECE3EE-A77C-4A59-8EFE-CB42F641B31B}"/>
  <bookViews>
    <workbookView xWindow="-90" yWindow="-90" windowWidth="19380" windowHeight="10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" i="1" l="1"/>
  <c r="H16" i="1" l="1"/>
  <c r="H26" i="1" l="1"/>
  <c r="H17" i="1"/>
  <c r="E34" i="1" l="1"/>
  <c r="H18" i="1"/>
  <c r="H10" i="1" l="1"/>
  <c r="H11" i="1" l="1"/>
  <c r="H13" i="1" s="1"/>
  <c r="H19" i="1" l="1"/>
  <c r="G19" i="1" s="1"/>
  <c r="G18" i="1"/>
  <c r="G17" i="1"/>
  <c r="G11" i="1"/>
  <c r="G10" i="1"/>
  <c r="G9" i="1"/>
  <c r="G8" i="1"/>
  <c r="G16" i="1" l="1"/>
  <c r="H21" i="1"/>
  <c r="G13" i="1"/>
  <c r="G21" i="1" l="1"/>
  <c r="C29" i="1"/>
  <c r="H32" i="1"/>
  <c r="E29" i="1"/>
  <c r="E28" i="1"/>
  <c r="E27" i="1"/>
  <c r="E25" i="1"/>
  <c r="E26" i="1"/>
  <c r="C26" i="1" l="1"/>
  <c r="C28" i="1"/>
  <c r="C25" i="1"/>
  <c r="C27" i="1"/>
  <c r="H27" i="1" l="1"/>
  <c r="E37" i="1" l="1"/>
  <c r="H28" i="1" s="1"/>
  <c r="H29" i="1" l="1"/>
  <c r="H30" i="1"/>
  <c r="E39" i="1"/>
</calcChain>
</file>

<file path=xl/sharedStrings.xml><?xml version="1.0" encoding="utf-8"?>
<sst xmlns="http://schemas.openxmlformats.org/spreadsheetml/2006/main" count="39" uniqueCount="37">
  <si>
    <t>Interest Rate</t>
  </si>
  <si>
    <t>Term</t>
  </si>
  <si>
    <t>Monthly Payment</t>
  </si>
  <si>
    <t>Loan to Value</t>
  </si>
  <si>
    <t>Net Operating Income</t>
  </si>
  <si>
    <t>Debt Service Cash Ratio (DSCR)</t>
  </si>
  <si>
    <t>Income</t>
  </si>
  <si>
    <t>Less Vacancy</t>
  </si>
  <si>
    <t>Adjusted Rental Income</t>
  </si>
  <si>
    <t>Total Rents</t>
  </si>
  <si>
    <t>Monthly</t>
  </si>
  <si>
    <t>Annual</t>
  </si>
  <si>
    <t>Value Based on Cap Rate</t>
  </si>
  <si>
    <t>Loan Amount</t>
  </si>
  <si>
    <t>Value Based on GRM</t>
  </si>
  <si>
    <t>Loan Size</t>
  </si>
  <si>
    <t>Rents</t>
  </si>
  <si>
    <t>Expenses</t>
  </si>
  <si>
    <t>Capital Reserves</t>
  </si>
  <si>
    <t>Total Expense</t>
  </si>
  <si>
    <t>`</t>
  </si>
  <si>
    <t>Operating Financials</t>
  </si>
  <si>
    <t>Number of Units</t>
  </si>
  <si>
    <t>PerUnit/Annum</t>
  </si>
  <si>
    <t>Cost per Unit</t>
  </si>
  <si>
    <t>Management</t>
  </si>
  <si>
    <t>Other Income</t>
  </si>
  <si>
    <t>Purchase Price</t>
  </si>
  <si>
    <t>Downpayment</t>
  </si>
  <si>
    <t>Loan Details</t>
  </si>
  <si>
    <t>Operating Expenses</t>
  </si>
  <si>
    <t>6 Month PI Reserve</t>
  </si>
  <si>
    <t>12 Month PI Reserve</t>
  </si>
  <si>
    <t>18 Month PI Reserve</t>
  </si>
  <si>
    <t>Note:     Enter property information in the YELLOW fields</t>
  </si>
  <si>
    <t>Cap Rate at above price</t>
  </si>
  <si>
    <t>Apartment Purchase Quick Analysis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</si>
</sst>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14" xfId="0" applyFont="1" applyBorder="1" applyAlignment="1">
      <alignment horizontal="center"/>
    </xf>
    <xf numFmtId="165" fontId="7" fillId="0" borderId="14" xfId="1" applyNumberFormat="1" applyFont="1" applyBorder="1"/>
    <xf numFmtId="165" fontId="8" fillId="0" borderId="14" xfId="1" applyNumberFormat="1" applyFont="1" applyBorder="1"/>
    <xf numFmtId="165" fontId="9" fillId="0" borderId="1" xfId="1" applyNumberFormat="1" applyFont="1" applyBorder="1"/>
    <xf numFmtId="0" fontId="9" fillId="0" borderId="14" xfId="0" applyFont="1" applyBorder="1" applyAlignment="1">
      <alignment horizontal="center"/>
    </xf>
    <xf numFmtId="165" fontId="7" fillId="0" borderId="15" xfId="1" applyNumberFormat="1" applyFont="1" applyBorder="1"/>
    <xf numFmtId="0" fontId="6" fillId="0" borderId="16" xfId="0" applyFont="1" applyBorder="1"/>
    <xf numFmtId="0" fontId="4" fillId="0" borderId="17" xfId="0" applyFont="1" applyBorder="1"/>
    <xf numFmtId="44" fontId="4" fillId="4" borderId="14" xfId="1" applyFont="1" applyFill="1" applyBorder="1"/>
    <xf numFmtId="165" fontId="4" fillId="3" borderId="14" xfId="1" applyNumberFormat="1" applyFont="1" applyFill="1" applyBorder="1"/>
    <xf numFmtId="8" fontId="4" fillId="0" borderId="0" xfId="0" applyNumberFormat="1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9" fontId="4" fillId="2" borderId="0" xfId="2" applyFont="1" applyFill="1" applyBorder="1"/>
    <xf numFmtId="0" fontId="4" fillId="2" borderId="8" xfId="0" applyFont="1" applyFill="1" applyBorder="1"/>
    <xf numFmtId="0" fontId="6" fillId="2" borderId="5" xfId="0" applyFont="1" applyFill="1" applyBorder="1"/>
    <xf numFmtId="0" fontId="4" fillId="2" borderId="6" xfId="0" applyFont="1" applyFill="1" applyBorder="1"/>
    <xf numFmtId="8" fontId="6" fillId="2" borderId="9" xfId="0" applyNumberFormat="1" applyFont="1" applyFill="1" applyBorder="1"/>
    <xf numFmtId="0" fontId="6" fillId="5" borderId="11" xfId="0" applyFont="1" applyFill="1" applyBorder="1"/>
    <xf numFmtId="0" fontId="4" fillId="5" borderId="12" xfId="0" applyFont="1" applyFill="1" applyBorder="1"/>
    <xf numFmtId="2" fontId="6" fillId="5" borderId="13" xfId="0" applyNumberFormat="1" applyFont="1" applyFill="1" applyBorder="1"/>
    <xf numFmtId="0" fontId="2" fillId="0" borderId="14" xfId="0" applyFont="1" applyBorder="1"/>
    <xf numFmtId="9" fontId="4" fillId="0" borderId="10" xfId="2" applyFont="1" applyFill="1" applyBorder="1"/>
    <xf numFmtId="164" fontId="4" fillId="6" borderId="14" xfId="2" applyNumberFormat="1" applyFont="1" applyFill="1" applyBorder="1"/>
    <xf numFmtId="165" fontId="4" fillId="6" borderId="14" xfId="1" applyNumberFormat="1" applyFont="1" applyFill="1" applyBorder="1"/>
    <xf numFmtId="9" fontId="4" fillId="6" borderId="14" xfId="2" applyFont="1" applyFill="1" applyBorder="1"/>
    <xf numFmtId="0" fontId="6" fillId="6" borderId="14" xfId="0" applyFont="1" applyFill="1" applyBorder="1" applyAlignment="1">
      <alignment horizontal="center"/>
    </xf>
    <xf numFmtId="10" fontId="4" fillId="6" borderId="8" xfId="2" applyNumberFormat="1" applyFont="1" applyFill="1" applyBorder="1"/>
    <xf numFmtId="0" fontId="11" fillId="6" borderId="18" xfId="0" applyFont="1" applyFill="1" applyBorder="1"/>
    <xf numFmtId="0" fontId="4" fillId="0" borderId="19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20" xfId="0" applyFont="1" applyBorder="1"/>
    <xf numFmtId="0" fontId="5" fillId="0" borderId="4" xfId="0" applyFont="1" applyBorder="1"/>
    <xf numFmtId="0" fontId="6" fillId="0" borderId="4" xfId="0" applyFont="1" applyBorder="1"/>
    <xf numFmtId="0" fontId="6" fillId="0" borderId="8" xfId="0" applyFont="1" applyBorder="1" applyAlignment="1">
      <alignment horizontal="center"/>
    </xf>
    <xf numFmtId="165" fontId="0" fillId="6" borderId="8" xfId="1" applyNumberFormat="1" applyFont="1" applyFill="1" applyBorder="1"/>
    <xf numFmtId="0" fontId="0" fillId="0" borderId="0" xfId="0" applyBorder="1"/>
    <xf numFmtId="165" fontId="4" fillId="6" borderId="8" xfId="1" applyNumberFormat="1" applyFont="1" applyFill="1" applyBorder="1"/>
    <xf numFmtId="0" fontId="6" fillId="0" borderId="0" xfId="0" applyFont="1" applyBorder="1"/>
    <xf numFmtId="165" fontId="6" fillId="0" borderId="21" xfId="1" applyNumberFormat="1" applyFont="1" applyBorder="1"/>
    <xf numFmtId="165" fontId="8" fillId="0" borderId="10" xfId="1" applyNumberFormat="1" applyFont="1" applyBorder="1"/>
    <xf numFmtId="165" fontId="7" fillId="0" borderId="0" xfId="1" applyNumberFormat="1" applyFont="1" applyBorder="1"/>
    <xf numFmtId="165" fontId="4" fillId="0" borderId="20" xfId="1" applyNumberFormat="1" applyFont="1" applyBorder="1"/>
    <xf numFmtId="9" fontId="4" fillId="0" borderId="0" xfId="2" applyFont="1" applyBorder="1"/>
    <xf numFmtId="165" fontId="6" fillId="7" borderId="21" xfId="1" applyNumberFormat="1" applyFont="1" applyFill="1" applyBorder="1"/>
    <xf numFmtId="165" fontId="4" fillId="0" borderId="8" xfId="1" applyNumberFormat="1" applyFont="1" applyBorder="1"/>
    <xf numFmtId="10" fontId="4" fillId="0" borderId="0" xfId="2" applyNumberFormat="1" applyFont="1" applyBorder="1"/>
    <xf numFmtId="164" fontId="4" fillId="0" borderId="0" xfId="2" applyNumberFormat="1" applyFont="1" applyBorder="1"/>
    <xf numFmtId="165" fontId="4" fillId="0" borderId="0" xfId="1" applyNumberFormat="1" applyFont="1" applyBorder="1"/>
    <xf numFmtId="0" fontId="2" fillId="6" borderId="8" xfId="0" applyFont="1" applyFill="1" applyBorder="1"/>
    <xf numFmtId="0" fontId="6" fillId="0" borderId="22" xfId="0" applyFont="1" applyBorder="1"/>
    <xf numFmtId="0" fontId="2" fillId="0" borderId="0" xfId="0" applyFont="1" applyBorder="1"/>
    <xf numFmtId="44" fontId="2" fillId="6" borderId="8" xfId="1" applyFont="1" applyFill="1" applyBorder="1"/>
    <xf numFmtId="44" fontId="6" fillId="6" borderId="8" xfId="1" applyFont="1" applyFill="1" applyBorder="1"/>
    <xf numFmtId="44" fontId="6" fillId="0" borderId="8" xfId="1" applyFont="1" applyBorder="1"/>
    <xf numFmtId="44" fontId="2" fillId="0" borderId="8" xfId="1" applyFont="1" applyBorder="1"/>
    <xf numFmtId="44" fontId="4" fillId="0" borderId="0" xfId="1" applyFont="1" applyBorder="1"/>
    <xf numFmtId="164" fontId="2" fillId="0" borderId="4" xfId="2" applyNumberFormat="1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4" xfId="0" applyFont="1" applyBorder="1"/>
    <xf numFmtId="0" fontId="2" fillId="0" borderId="11" xfId="0" applyFont="1" applyFill="1" applyBorder="1"/>
    <xf numFmtId="10" fontId="2" fillId="4" borderId="25" xfId="2" applyNumberFormat="1" applyFont="1" applyFill="1" applyBorder="1"/>
    <xf numFmtId="0" fontId="4" fillId="0" borderId="2" xfId="0" applyFont="1" applyBorder="1"/>
    <xf numFmtId="0" fontId="4" fillId="0" borderId="3" xfId="0" applyFont="1" applyBorder="1"/>
    <xf numFmtId="0" fontId="10" fillId="0" borderId="4" xfId="0" applyFont="1" applyBorder="1"/>
    <xf numFmtId="0" fontId="11" fillId="0" borderId="0" xfId="0" applyFont="1" applyBorder="1"/>
    <xf numFmtId="164" fontId="6" fillId="6" borderId="23" xfId="2" applyNumberFormat="1" applyFont="1" applyFill="1" applyBorder="1"/>
    <xf numFmtId="44" fontId="0" fillId="2" borderId="7" xfId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B2" sqref="B2"/>
    </sheetView>
  </sheetViews>
  <sheetFormatPr defaultColWidth="9.1328125" defaultRowHeight="14.75" x14ac:dyDescent="0.75"/>
  <cols>
    <col min="1" max="1" width="9.1328125" style="2"/>
    <col min="2" max="2" width="5.7265625" style="2" customWidth="1"/>
    <col min="3" max="3" width="17.54296875" style="2" customWidth="1"/>
    <col min="4" max="4" width="14.1328125" style="2" customWidth="1"/>
    <col min="5" max="5" width="15.1328125" style="2" customWidth="1"/>
    <col min="6" max="6" width="3.1328125" style="2" customWidth="1"/>
    <col min="7" max="8" width="22.54296875" style="2" customWidth="1"/>
    <col min="9" max="9" width="3.7265625" style="2" customWidth="1"/>
    <col min="10" max="10" width="14.7265625" style="2" customWidth="1"/>
    <col min="11" max="11" width="9.1328125" style="2"/>
    <col min="12" max="12" width="12.54296875" style="2" customWidth="1"/>
    <col min="13" max="13" width="13.40625" style="2" customWidth="1"/>
    <col min="14" max="14" width="12.7265625" style="2" customWidth="1"/>
    <col min="15" max="16384" width="9.1328125" style="2"/>
  </cols>
  <sheetData>
    <row r="1" spans="1:8" ht="18.5" x14ac:dyDescent="0.9">
      <c r="B1" s="1" t="s">
        <v>36</v>
      </c>
    </row>
    <row r="2" spans="1:8" ht="19.25" thickBot="1" x14ac:dyDescent="1.05">
      <c r="B2" s="1"/>
    </row>
    <row r="3" spans="1:8" ht="15.5" thickBot="1" x14ac:dyDescent="0.9">
      <c r="B3" s="69"/>
      <c r="C3" s="70"/>
      <c r="D3" s="70"/>
      <c r="E3" s="70"/>
      <c r="F3" s="70"/>
      <c r="G3" s="70"/>
      <c r="H3" s="34"/>
    </row>
    <row r="4" spans="1:8" ht="15.5" thickBot="1" x14ac:dyDescent="0.9">
      <c r="B4" s="71" t="s">
        <v>34</v>
      </c>
      <c r="C4" s="72"/>
      <c r="D4" s="72"/>
      <c r="E4" s="72"/>
      <c r="F4" s="33"/>
      <c r="G4" s="72"/>
      <c r="H4" s="37"/>
    </row>
    <row r="5" spans="1:8" x14ac:dyDescent="0.75">
      <c r="B5" s="35"/>
      <c r="C5" s="36"/>
      <c r="D5" s="36"/>
      <c r="E5" s="36"/>
      <c r="F5" s="36"/>
      <c r="G5" s="36"/>
      <c r="H5" s="37"/>
    </row>
    <row r="6" spans="1:8" ht="16" x14ac:dyDescent="0.8">
      <c r="B6" s="38" t="s">
        <v>21</v>
      </c>
      <c r="C6" s="36"/>
      <c r="D6" s="36"/>
      <c r="E6" s="36"/>
      <c r="F6" s="36"/>
      <c r="G6" s="36"/>
      <c r="H6" s="37"/>
    </row>
    <row r="7" spans="1:8" x14ac:dyDescent="0.75">
      <c r="B7" s="39" t="s">
        <v>6</v>
      </c>
      <c r="C7" s="36"/>
      <c r="D7" s="36"/>
      <c r="E7" s="36"/>
      <c r="F7" s="36"/>
      <c r="G7" s="3" t="s">
        <v>10</v>
      </c>
      <c r="H7" s="40" t="s">
        <v>11</v>
      </c>
    </row>
    <row r="8" spans="1:8" x14ac:dyDescent="0.75">
      <c r="A8" s="2">
        <v>0</v>
      </c>
      <c r="B8" s="35"/>
      <c r="C8" s="36" t="s">
        <v>16</v>
      </c>
      <c r="D8" s="36"/>
      <c r="E8" s="36"/>
      <c r="F8" s="36"/>
      <c r="G8" s="4">
        <f>+H8/12</f>
        <v>30000</v>
      </c>
      <c r="H8" s="41">
        <v>360000</v>
      </c>
    </row>
    <row r="9" spans="1:8" x14ac:dyDescent="0.75">
      <c r="B9" s="35"/>
      <c r="C9" s="42" t="s">
        <v>26</v>
      </c>
      <c r="D9" s="36"/>
      <c r="E9" s="36"/>
      <c r="F9" s="36"/>
      <c r="G9" s="4">
        <f t="shared" ref="G9:G11" si="0">+H9/12</f>
        <v>0</v>
      </c>
      <c r="H9" s="43">
        <v>0</v>
      </c>
    </row>
    <row r="10" spans="1:8" ht="15.5" thickBot="1" x14ac:dyDescent="0.9">
      <c r="B10" s="35"/>
      <c r="C10" s="36"/>
      <c r="D10" s="44" t="s">
        <v>9</v>
      </c>
      <c r="E10" s="36"/>
      <c r="F10" s="36"/>
      <c r="G10" s="4">
        <f t="shared" si="0"/>
        <v>30000</v>
      </c>
      <c r="H10" s="45">
        <f>SUM(H8:H9)</f>
        <v>360000</v>
      </c>
    </row>
    <row r="11" spans="1:8" ht="15.5" thickTop="1" x14ac:dyDescent="0.75">
      <c r="B11" s="35"/>
      <c r="C11" s="36"/>
      <c r="D11" s="36" t="s">
        <v>7</v>
      </c>
      <c r="E11" s="28">
        <v>0.05</v>
      </c>
      <c r="F11" s="36"/>
      <c r="G11" s="5">
        <f t="shared" si="0"/>
        <v>-1500</v>
      </c>
      <c r="H11" s="46">
        <f>+H8*E11*-1</f>
        <v>-18000</v>
      </c>
    </row>
    <row r="12" spans="1:8" x14ac:dyDescent="0.75">
      <c r="B12" s="35"/>
      <c r="C12" s="36"/>
      <c r="D12" s="36"/>
      <c r="E12" s="36"/>
      <c r="F12" s="36"/>
      <c r="G12" s="47"/>
      <c r="H12" s="48"/>
    </row>
    <row r="13" spans="1:8" ht="15.5" thickBot="1" x14ac:dyDescent="0.9">
      <c r="B13" s="35"/>
      <c r="C13" s="36"/>
      <c r="D13" s="44" t="s">
        <v>8</v>
      </c>
      <c r="E13" s="36"/>
      <c r="F13" s="36"/>
      <c r="G13" s="6">
        <f>SUM(G10:G12)</f>
        <v>28500</v>
      </c>
      <c r="H13" s="45">
        <f>SUM(H10:H12)</f>
        <v>342000</v>
      </c>
    </row>
    <row r="14" spans="1:8" ht="15.5" thickTop="1" x14ac:dyDescent="0.75">
      <c r="B14" s="35"/>
      <c r="C14" s="36"/>
      <c r="D14" s="36"/>
      <c r="E14" s="36"/>
      <c r="F14" s="36"/>
      <c r="G14" s="47"/>
      <c r="H14" s="48"/>
    </row>
    <row r="15" spans="1:8" x14ac:dyDescent="0.75">
      <c r="B15" s="39" t="s">
        <v>17</v>
      </c>
      <c r="C15" s="36"/>
      <c r="D15" s="36"/>
      <c r="E15" s="36"/>
      <c r="F15" s="36"/>
      <c r="G15" s="7" t="s">
        <v>10</v>
      </c>
      <c r="H15" s="40" t="s">
        <v>11</v>
      </c>
    </row>
    <row r="16" spans="1:8" x14ac:dyDescent="0.75">
      <c r="B16" s="35"/>
      <c r="C16" s="42" t="s">
        <v>30</v>
      </c>
      <c r="D16" s="49"/>
      <c r="E16" s="36"/>
      <c r="F16" s="36"/>
      <c r="G16" s="4">
        <f t="shared" ref="G16:G18" si="1">+H16/12</f>
        <v>12350</v>
      </c>
      <c r="H16" s="43">
        <f>161000-12800</f>
        <v>148200</v>
      </c>
    </row>
    <row r="17" spans="2:12" ht="15.5" thickBot="1" x14ac:dyDescent="0.9">
      <c r="B17" s="35"/>
      <c r="C17" s="42" t="s">
        <v>25</v>
      </c>
      <c r="D17" s="30">
        <v>0</v>
      </c>
      <c r="E17" s="36"/>
      <c r="F17" s="36"/>
      <c r="G17" s="4">
        <f t="shared" si="1"/>
        <v>0</v>
      </c>
      <c r="H17" s="50">
        <f>+H8*D17</f>
        <v>0</v>
      </c>
    </row>
    <row r="18" spans="2:12" ht="15.5" thickTop="1" x14ac:dyDescent="0.75">
      <c r="B18" s="35"/>
      <c r="C18" s="36" t="s">
        <v>18</v>
      </c>
      <c r="D18" s="29">
        <v>250</v>
      </c>
      <c r="E18" s="36" t="s">
        <v>23</v>
      </c>
      <c r="F18" s="36"/>
      <c r="G18" s="4">
        <f t="shared" si="1"/>
        <v>770.83333333333337</v>
      </c>
      <c r="H18" s="51">
        <f>+D18*H23</f>
        <v>9250</v>
      </c>
      <c r="K18" s="2" t="s">
        <v>20</v>
      </c>
    </row>
    <row r="19" spans="2:12" ht="15.5" thickBot="1" x14ac:dyDescent="0.9">
      <c r="B19" s="35"/>
      <c r="C19" s="36"/>
      <c r="D19" s="44" t="s">
        <v>19</v>
      </c>
      <c r="E19" s="49"/>
      <c r="F19" s="36"/>
      <c r="G19" s="8">
        <f>+H19/12</f>
        <v>13120.833333333334</v>
      </c>
      <c r="H19" s="45">
        <f>SUM(H16:H18)</f>
        <v>157450</v>
      </c>
    </row>
    <row r="20" spans="2:12" ht="15.5" thickTop="1" x14ac:dyDescent="0.75">
      <c r="B20" s="35"/>
      <c r="C20" s="36"/>
      <c r="D20" s="36"/>
      <c r="E20" s="52"/>
      <c r="F20" s="36"/>
      <c r="G20" s="47"/>
      <c r="H20" s="48"/>
    </row>
    <row r="21" spans="2:12" ht="15.5" thickBot="1" x14ac:dyDescent="0.9">
      <c r="B21" s="39" t="s">
        <v>4</v>
      </c>
      <c r="C21" s="36"/>
      <c r="D21" s="36"/>
      <c r="E21" s="53"/>
      <c r="F21" s="36"/>
      <c r="G21" s="6">
        <f>+H21/12</f>
        <v>15379.166666666666</v>
      </c>
      <c r="H21" s="45">
        <f>+H13-H19</f>
        <v>184550</v>
      </c>
    </row>
    <row r="22" spans="2:12" ht="15.5" thickTop="1" x14ac:dyDescent="0.75">
      <c r="B22" s="35"/>
      <c r="C22" s="36"/>
      <c r="D22" s="36"/>
      <c r="E22" s="53"/>
      <c r="F22" s="36"/>
      <c r="G22" s="54"/>
      <c r="H22" s="48"/>
    </row>
    <row r="23" spans="2:12" x14ac:dyDescent="0.75">
      <c r="B23" s="35"/>
      <c r="C23" s="36"/>
      <c r="D23" s="36"/>
      <c r="E23" s="36"/>
      <c r="F23" s="36"/>
      <c r="G23" s="44" t="s">
        <v>22</v>
      </c>
      <c r="H23" s="55">
        <v>37</v>
      </c>
    </row>
    <row r="24" spans="2:12" x14ac:dyDescent="0.75">
      <c r="B24" s="56" t="s">
        <v>12</v>
      </c>
      <c r="C24" s="10"/>
      <c r="D24" s="9" t="s">
        <v>14</v>
      </c>
      <c r="E24" s="10"/>
      <c r="F24" s="36"/>
      <c r="G24" s="57" t="s">
        <v>27</v>
      </c>
      <c r="H24" s="58">
        <v>3145000</v>
      </c>
    </row>
    <row r="25" spans="2:12" x14ac:dyDescent="0.75">
      <c r="B25" s="73">
        <v>3.5000000000000003E-2</v>
      </c>
      <c r="C25" s="11">
        <f>+$H$21/B25</f>
        <v>5272857.1428571427</v>
      </c>
      <c r="D25" s="31">
        <v>15</v>
      </c>
      <c r="E25" s="12">
        <f>+$H$10*D25</f>
        <v>5400000</v>
      </c>
      <c r="F25" s="36"/>
      <c r="G25" s="57" t="s">
        <v>28</v>
      </c>
      <c r="H25" s="59">
        <v>780000</v>
      </c>
    </row>
    <row r="26" spans="2:12" x14ac:dyDescent="0.75">
      <c r="B26" s="73">
        <v>0.04</v>
      </c>
      <c r="C26" s="11">
        <f>+$H$21/B26</f>
        <v>4613750</v>
      </c>
      <c r="D26" s="31">
        <v>14</v>
      </c>
      <c r="E26" s="12">
        <f t="shared" ref="E26:E29" si="2">+$H$10*D26</f>
        <v>5040000</v>
      </c>
      <c r="F26" s="36"/>
      <c r="G26" s="44" t="s">
        <v>15</v>
      </c>
      <c r="H26" s="60">
        <f>+H24-H25</f>
        <v>2365000</v>
      </c>
    </row>
    <row r="27" spans="2:12" x14ac:dyDescent="0.75">
      <c r="B27" s="73">
        <v>4.4999999999999998E-2</v>
      </c>
      <c r="C27" s="11">
        <f>+$H$21/B27</f>
        <v>4101111.1111111115</v>
      </c>
      <c r="D27" s="31">
        <v>13</v>
      </c>
      <c r="E27" s="12">
        <f t="shared" si="2"/>
        <v>4680000</v>
      </c>
      <c r="F27" s="36"/>
      <c r="G27" s="57" t="s">
        <v>24</v>
      </c>
      <c r="H27" s="61">
        <f>+H24/H23</f>
        <v>85000</v>
      </c>
    </row>
    <row r="28" spans="2:12" x14ac:dyDescent="0.75">
      <c r="B28" s="73">
        <v>0.05</v>
      </c>
      <c r="C28" s="11">
        <f>+$H$21/B28</f>
        <v>3691000</v>
      </c>
      <c r="D28" s="31">
        <v>12</v>
      </c>
      <c r="E28" s="12">
        <f t="shared" si="2"/>
        <v>4320000</v>
      </c>
      <c r="F28" s="36"/>
      <c r="G28" s="26" t="s">
        <v>31</v>
      </c>
      <c r="H28" s="60">
        <f>+$E$37*9</f>
        <v>101617.84563982306</v>
      </c>
      <c r="L28" s="13"/>
    </row>
    <row r="29" spans="2:12" x14ac:dyDescent="0.75">
      <c r="B29" s="73">
        <v>5.5E-2</v>
      </c>
      <c r="C29" s="11">
        <f>+$H$21/B29</f>
        <v>3355454.5454545454</v>
      </c>
      <c r="D29" s="31">
        <v>10</v>
      </c>
      <c r="E29" s="12">
        <f t="shared" si="2"/>
        <v>3600000</v>
      </c>
      <c r="F29" s="36"/>
      <c r="G29" s="26" t="s">
        <v>32</v>
      </c>
      <c r="H29" s="60">
        <f>+$E$37*12</f>
        <v>135490.46085309741</v>
      </c>
    </row>
    <row r="30" spans="2:12" x14ac:dyDescent="0.75">
      <c r="B30" s="39"/>
      <c r="C30" s="36"/>
      <c r="D30" s="62"/>
      <c r="E30" s="36"/>
      <c r="F30" s="36"/>
      <c r="G30" s="26" t="s">
        <v>33</v>
      </c>
      <c r="H30" s="60">
        <f>+$E$37*18</f>
        <v>203235.69127964613</v>
      </c>
    </row>
    <row r="31" spans="2:12" ht="15.5" thickBot="1" x14ac:dyDescent="0.9">
      <c r="B31" s="35"/>
      <c r="C31" s="36"/>
      <c r="D31" s="36"/>
      <c r="E31" s="36"/>
      <c r="F31" s="36"/>
      <c r="G31" s="36"/>
      <c r="H31" s="37"/>
    </row>
    <row r="32" spans="2:12" ht="15.5" thickBot="1" x14ac:dyDescent="0.9">
      <c r="B32" s="63" t="s">
        <v>29</v>
      </c>
      <c r="C32" s="62"/>
      <c r="D32" s="36"/>
      <c r="E32" s="36"/>
      <c r="F32" s="36"/>
      <c r="G32" s="67" t="s">
        <v>35</v>
      </c>
      <c r="H32" s="68">
        <f>+$H$21/H24</f>
        <v>5.8680445151033385E-2</v>
      </c>
    </row>
    <row r="33" spans="2:8" x14ac:dyDescent="0.75">
      <c r="B33" s="14" t="s">
        <v>13</v>
      </c>
      <c r="C33" s="15"/>
      <c r="D33" s="15"/>
      <c r="E33" s="74">
        <f>+H26</f>
        <v>2365000</v>
      </c>
      <c r="F33" s="36"/>
      <c r="G33" s="36"/>
      <c r="H33" s="37"/>
    </row>
    <row r="34" spans="2:8" x14ac:dyDescent="0.75">
      <c r="B34" s="16" t="s">
        <v>3</v>
      </c>
      <c r="C34" s="17"/>
      <c r="D34" s="18"/>
      <c r="E34" s="27">
        <f>+H26/H24</f>
        <v>0.75198728139904614</v>
      </c>
      <c r="F34" s="36"/>
      <c r="G34" s="36"/>
      <c r="H34" s="37"/>
    </row>
    <row r="35" spans="2:8" x14ac:dyDescent="0.75">
      <c r="B35" s="16" t="s">
        <v>0</v>
      </c>
      <c r="C35" s="17"/>
      <c r="D35" s="17"/>
      <c r="E35" s="32">
        <v>0.04</v>
      </c>
      <c r="F35" s="36"/>
      <c r="G35" s="36"/>
      <c r="H35" s="37"/>
    </row>
    <row r="36" spans="2:8" x14ac:dyDescent="0.75">
      <c r="B36" s="16" t="s">
        <v>1</v>
      </c>
      <c r="C36" s="17"/>
      <c r="D36" s="17"/>
      <c r="E36" s="19">
        <v>360</v>
      </c>
      <c r="F36" s="36"/>
      <c r="G36" s="36"/>
      <c r="H36" s="37"/>
    </row>
    <row r="37" spans="2:8" ht="15.5" thickBot="1" x14ac:dyDescent="0.9">
      <c r="B37" s="20" t="s">
        <v>2</v>
      </c>
      <c r="C37" s="21"/>
      <c r="D37" s="21"/>
      <c r="E37" s="22">
        <f>PMT(E35/12,E36,E33)*-1</f>
        <v>11290.871737758118</v>
      </c>
      <c r="F37" s="36"/>
      <c r="G37" s="36"/>
      <c r="H37" s="37"/>
    </row>
    <row r="38" spans="2:8" ht="15.5" thickBot="1" x14ac:dyDescent="0.9">
      <c r="B38" s="35"/>
      <c r="C38" s="36"/>
      <c r="D38" s="36"/>
      <c r="E38" s="36"/>
      <c r="F38" s="36"/>
      <c r="G38" s="36"/>
      <c r="H38" s="37"/>
    </row>
    <row r="39" spans="2:8" ht="15.5" thickBot="1" x14ac:dyDescent="0.9">
      <c r="B39" s="23" t="s">
        <v>5</v>
      </c>
      <c r="C39" s="24"/>
      <c r="D39" s="24"/>
      <c r="E39" s="25">
        <f>+G21/E37</f>
        <v>1.3620885104235811</v>
      </c>
      <c r="F39" s="36"/>
      <c r="G39" s="36"/>
      <c r="H39" s="37"/>
    </row>
    <row r="40" spans="2:8" ht="15.5" thickBot="1" x14ac:dyDescent="0.9">
      <c r="B40" s="64"/>
      <c r="C40" s="65"/>
      <c r="D40" s="65"/>
      <c r="E40" s="65"/>
      <c r="F40" s="65"/>
      <c r="G40" s="65"/>
      <c r="H40" s="66"/>
    </row>
  </sheetData>
  <pageMargins left="0.25" right="0.25" top="0.75" bottom="0.75" header="0.3" footer="0.3"/>
  <pageSetup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Florigonian</dc:creator>
  <cp:lastModifiedBy>Fred Passmore</cp:lastModifiedBy>
  <cp:lastPrinted>2017-06-01T20:41:20Z</cp:lastPrinted>
  <dcterms:created xsi:type="dcterms:W3CDTF">2017-04-25T15:42:59Z</dcterms:created>
  <dcterms:modified xsi:type="dcterms:W3CDTF">2020-10-07T16:53:21Z</dcterms:modified>
</cp:coreProperties>
</file>